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owright\Desktop\"/>
    </mc:Choice>
  </mc:AlternateContent>
  <bookViews>
    <workbookView xWindow="480" yWindow="120" windowWidth="29900" windowHeight="15540"/>
  </bookViews>
  <sheets>
    <sheet name="50% benefit" sheetId="1" r:id="rId1"/>
    <sheet name="80% benefit" sheetId="2" r:id="rId2"/>
    <sheet name="Tri-mester &amp; Qtrly Examples" sheetId="4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2" l="1"/>
  <c r="H16" i="2"/>
  <c r="F9" i="4"/>
  <c r="F11" i="4"/>
  <c r="F6" i="4"/>
  <c r="F15" i="4"/>
  <c r="F16" i="4"/>
  <c r="F13" i="4"/>
  <c r="F17" i="4"/>
  <c r="B9" i="4"/>
  <c r="B11" i="4"/>
  <c r="B6" i="4"/>
  <c r="B15" i="4"/>
  <c r="B16" i="4"/>
  <c r="B13" i="4"/>
  <c r="B17" i="4"/>
  <c r="H37" i="2"/>
  <c r="H26" i="2"/>
  <c r="H51" i="1"/>
  <c r="H26" i="1"/>
  <c r="H29" i="1"/>
  <c r="E20" i="1"/>
  <c r="E29" i="1"/>
  <c r="E25" i="1"/>
  <c r="B10" i="1"/>
  <c r="H13" i="1"/>
  <c r="H54" i="1"/>
  <c r="H37" i="1"/>
  <c r="H40" i="1"/>
  <c r="H16" i="1"/>
  <c r="H50" i="2"/>
  <c r="E34" i="2"/>
  <c r="E36" i="2"/>
  <c r="E40" i="2"/>
  <c r="B34" i="2"/>
  <c r="E20" i="2"/>
  <c r="E29" i="2"/>
  <c r="H45" i="1"/>
  <c r="H47" i="2"/>
  <c r="E47" i="2"/>
  <c r="E49" i="2"/>
  <c r="E53" i="2"/>
  <c r="H44" i="2"/>
  <c r="E44" i="2"/>
  <c r="H49" i="2"/>
  <c r="H48" i="1"/>
  <c r="H50" i="1"/>
  <c r="H52" i="1"/>
  <c r="H53" i="1"/>
  <c r="E48" i="1"/>
  <c r="E50" i="1"/>
  <c r="E54" i="1"/>
  <c r="E45" i="1"/>
  <c r="H34" i="2"/>
  <c r="H36" i="2"/>
  <c r="H20" i="2"/>
  <c r="H25" i="2"/>
  <c r="H23" i="2"/>
  <c r="H29" i="2"/>
  <c r="H10" i="2"/>
  <c r="H7" i="2"/>
  <c r="E23" i="2"/>
  <c r="E10" i="2"/>
  <c r="E7" i="2"/>
  <c r="E16" i="2"/>
  <c r="E25" i="2"/>
  <c r="E27" i="2"/>
  <c r="E28" i="2"/>
  <c r="B47" i="2"/>
  <c r="B44" i="2"/>
  <c r="B49" i="2"/>
  <c r="B23" i="2"/>
  <c r="B20" i="2"/>
  <c r="B25" i="2"/>
  <c r="B10" i="2"/>
  <c r="B7" i="2"/>
  <c r="B12" i="2"/>
  <c r="H40" i="2"/>
  <c r="B36" i="2"/>
  <c r="H34" i="1"/>
  <c r="H36" i="1"/>
  <c r="H23" i="1"/>
  <c r="H20" i="1"/>
  <c r="H10" i="1"/>
  <c r="H12" i="1"/>
  <c r="H7" i="1"/>
  <c r="E12" i="2"/>
  <c r="E14" i="2"/>
  <c r="H12" i="2"/>
  <c r="H14" i="2"/>
  <c r="H15" i="2"/>
  <c r="H25" i="1"/>
  <c r="H27" i="1"/>
  <c r="H28" i="1"/>
  <c r="H51" i="2"/>
  <c r="H52" i="2"/>
  <c r="H53" i="2"/>
  <c r="E52" i="1"/>
  <c r="E53" i="1"/>
  <c r="H38" i="2"/>
  <c r="H39" i="2"/>
  <c r="E51" i="2"/>
  <c r="E52" i="2"/>
  <c r="H27" i="2"/>
  <c r="H28" i="2"/>
  <c r="E38" i="2"/>
  <c r="E39" i="2"/>
  <c r="H14" i="1"/>
  <c r="H15" i="1"/>
  <c r="H38" i="1"/>
  <c r="H39" i="1"/>
  <c r="E34" i="1"/>
  <c r="E36" i="1"/>
  <c r="E40" i="1"/>
  <c r="E23" i="1"/>
  <c r="E10" i="1"/>
  <c r="E7" i="1"/>
  <c r="B48" i="1"/>
  <c r="B45" i="1"/>
  <c r="B34" i="1"/>
  <c r="B36" i="1"/>
  <c r="B23" i="1"/>
  <c r="B20" i="1"/>
  <c r="B7" i="1"/>
  <c r="E15" i="2"/>
  <c r="B50" i="1"/>
  <c r="E27" i="1"/>
  <c r="E28" i="1"/>
  <c r="B25" i="1"/>
  <c r="E12" i="1"/>
  <c r="E14" i="1"/>
  <c r="E15" i="1"/>
  <c r="E16" i="1"/>
  <c r="B12" i="1"/>
  <c r="E38" i="1"/>
  <c r="E39" i="1"/>
</calcChain>
</file>

<file path=xl/sharedStrings.xml><?xml version="1.0" encoding="utf-8"?>
<sst xmlns="http://schemas.openxmlformats.org/spreadsheetml/2006/main" count="240" uniqueCount="49">
  <si>
    <t>Tuition and Fees at Davidson</t>
  </si>
  <si>
    <t>half of UNC-CH tuition and fees</t>
  </si>
  <si>
    <t>Tuition and Fees, in state, at UNC Chapel Hill</t>
  </si>
  <si>
    <t>UNC - Chapel Hill</t>
  </si>
  <si>
    <t>Williams</t>
  </si>
  <si>
    <t>Davidson</t>
  </si>
  <si>
    <t>Central Piedmont Community College</t>
  </si>
  <si>
    <t>Tuition and Fees at Williams</t>
  </si>
  <si>
    <t>half of Williams tuition and fees</t>
  </si>
  <si>
    <t>Tuition and Fees at CPCC</t>
  </si>
  <si>
    <t>Tuition benefit before consideration of other scholarships</t>
  </si>
  <si>
    <t>Total tuition awards, including Davidson's</t>
  </si>
  <si>
    <t>Difference from tuition bill</t>
  </si>
  <si>
    <t>UNC - Chapel Hill (other scholarships)</t>
  </si>
  <si>
    <t>Williams (other scholarships)</t>
  </si>
  <si>
    <t>Illustration without scholarships</t>
  </si>
  <si>
    <t>Illustration with scholarship(s) not equal to entire tuition and fees</t>
  </si>
  <si>
    <t>Illustration with scholarship(s)  equal to entire tuition and fees</t>
  </si>
  <si>
    <t>Total tuition awards, including Davidson's tuition benefit</t>
  </si>
  <si>
    <t>Check from Davidson for tuition benefit</t>
  </si>
  <si>
    <t>UNC - Chapel Hill (full tuition and fee scholarships)</t>
  </si>
  <si>
    <t>Williams (full tuition and fee scholarships)</t>
  </si>
  <si>
    <t>Davidson (full tuition and fee scholarships)</t>
  </si>
  <si>
    <t>Tuition scholarship from other sources (not Davidson's tuition benefit)</t>
  </si>
  <si>
    <t>full tuition and fees scholarship</t>
  </si>
  <si>
    <t>Maximum Benefit (70% of Davidson tuition and fees)</t>
  </si>
  <si>
    <t>80% of UNC-CH tuition and fees</t>
  </si>
  <si>
    <t>80% of Williams tuition and fees</t>
  </si>
  <si>
    <t>80% of CPCC tuition and fees</t>
  </si>
  <si>
    <t>half of CPCC tuition and fees</t>
  </si>
  <si>
    <t>Maximum Benefit (80% of Davidson tuition and fees)</t>
  </si>
  <si>
    <t>Maximum Benefit (50% of Davidson tuition and fees)</t>
  </si>
  <si>
    <t xml:space="preserve"> </t>
  </si>
  <si>
    <t>Examples use published tuition and fees and may vary from actual billed tuition and fees for UNC, Williams, and CPCC.</t>
  </si>
  <si>
    <t>semesters per academic year</t>
  </si>
  <si>
    <t>Total tuition benefit per academic year</t>
  </si>
  <si>
    <t>Check from Davidson for tuition benefit (per semester)</t>
  </si>
  <si>
    <t>University of Chicago</t>
  </si>
  <si>
    <t>Tuition and Fees, University of Chicago</t>
  </si>
  <si>
    <t>50% of University of Chicago tuition and fees</t>
  </si>
  <si>
    <t>Illustration @ 50% benefit</t>
  </si>
  <si>
    <t>*rounding</t>
  </si>
  <si>
    <t>80% of University of Chicago tuition and fees</t>
  </si>
  <si>
    <t>Illustration @ 80% benefit</t>
  </si>
  <si>
    <t>Tuition and Fees at Davidson (academic year)</t>
  </si>
  <si>
    <t>Tuition &amp; Reqd. Fees, in state, at UNC Chapel Hill (per sem.)</t>
  </si>
  <si>
    <t>Check from Davidson for tuition benefit (per sem)</t>
  </si>
  <si>
    <t>Illustration with scholarship(s) not equal to entire tuition &amp; fees of atteding school</t>
  </si>
  <si>
    <t>Illustration with scholarship(s)  equal to entire tuition&amp; fees of atteding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</si>
</sst>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9">
    <xf numFmtId="0" fontId="0" fillId="0" borderId="0" xfId="0"/>
    <xf numFmtId="6" fontId="0" fillId="0" borderId="0" xfId="0" applyNumberFormat="1"/>
    <xf numFmtId="0" fontId="1" fillId="2" borderId="0" xfId="0" applyFont="1" applyFill="1"/>
    <xf numFmtId="0" fontId="0" fillId="2" borderId="0" xfId="0" applyFill="1"/>
    <xf numFmtId="6" fontId="1" fillId="0" borderId="0" xfId="0" applyNumberFormat="1" applyFont="1"/>
    <xf numFmtId="6" fontId="0" fillId="0" borderId="0" xfId="0" applyNumberFormat="1" applyFont="1"/>
    <xf numFmtId="0" fontId="1" fillId="0" borderId="0" xfId="0" applyFont="1" applyFill="1"/>
    <xf numFmtId="0" fontId="0" fillId="0" borderId="0" xfId="0" applyFill="1"/>
    <xf numFmtId="6" fontId="0" fillId="0" borderId="0" xfId="0" applyNumberForma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6" fontId="0" fillId="0" borderId="0" xfId="0" applyNumberFormat="1" applyFont="1" applyFill="1"/>
    <xf numFmtId="0" fontId="1" fillId="4" borderId="0" xfId="0" applyFont="1" applyFill="1"/>
    <xf numFmtId="6" fontId="1" fillId="4" borderId="0" xfId="0" applyNumberFormat="1" applyFont="1" applyFill="1"/>
    <xf numFmtId="0" fontId="1" fillId="0" borderId="0" xfId="0" applyFont="1"/>
    <xf numFmtId="0" fontId="1" fillId="3" borderId="0" xfId="0" applyFont="1" applyFill="1"/>
    <xf numFmtId="164" fontId="1" fillId="3" borderId="0" xfId="1" applyNumberFormat="1" applyFont="1" applyFill="1" applyAlignment="1">
      <alignment vertical="center"/>
    </xf>
    <xf numFmtId="0" fontId="0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pane ySplit="3" topLeftCell="A4" activePane="bottomLeft" state="frozen"/>
      <selection pane="bottomLeft" activeCell="A2" sqref="A2"/>
    </sheetView>
  </sheetViews>
  <sheetFormatPr defaultColWidth="8.81640625" defaultRowHeight="14.5" x14ac:dyDescent="0.35"/>
  <cols>
    <col min="1" max="1" width="48.1796875" bestFit="1" customWidth="1"/>
    <col min="2" max="2" width="9.1796875" customWidth="1"/>
    <col min="3" max="3" width="5.81640625" customWidth="1"/>
    <col min="4" max="4" width="67.6328125" bestFit="1" customWidth="1"/>
    <col min="6" max="6" width="6.453125" customWidth="1"/>
    <col min="7" max="7" width="64.81640625" bestFit="1" customWidth="1"/>
  </cols>
  <sheetData>
    <row r="1" spans="1:9" x14ac:dyDescent="0.35">
      <c r="A1" s="11" t="s">
        <v>33</v>
      </c>
    </row>
    <row r="3" spans="1:9" s="9" customFormat="1" ht="15.5" x14ac:dyDescent="0.35">
      <c r="A3" s="9" t="s">
        <v>15</v>
      </c>
      <c r="D3" s="9" t="s">
        <v>16</v>
      </c>
      <c r="G3" s="9" t="s">
        <v>17</v>
      </c>
    </row>
    <row r="4" spans="1:9" s="9" customFormat="1" ht="15.5" x14ac:dyDescent="0.35"/>
    <row r="5" spans="1:9" x14ac:dyDescent="0.35">
      <c r="A5" s="2" t="s">
        <v>3</v>
      </c>
      <c r="B5" s="3"/>
      <c r="D5" s="2" t="s">
        <v>13</v>
      </c>
      <c r="E5" s="3"/>
      <c r="G5" s="2" t="s">
        <v>20</v>
      </c>
      <c r="H5" s="3"/>
    </row>
    <row r="6" spans="1:9" x14ac:dyDescent="0.35">
      <c r="A6" t="s">
        <v>0</v>
      </c>
      <c r="B6" s="1">
        <v>52911</v>
      </c>
      <c r="D6" t="s">
        <v>0</v>
      </c>
      <c r="E6" s="1">
        <v>52991</v>
      </c>
      <c r="G6" t="s">
        <v>0</v>
      </c>
      <c r="H6" s="1">
        <v>52991</v>
      </c>
    </row>
    <row r="7" spans="1:9" x14ac:dyDescent="0.35">
      <c r="A7" t="s">
        <v>31</v>
      </c>
      <c r="B7" s="1">
        <f>0.5*B6</f>
        <v>26455.5</v>
      </c>
      <c r="D7" t="s">
        <v>31</v>
      </c>
      <c r="E7" s="1">
        <f>0.5*E6</f>
        <v>26495.5</v>
      </c>
      <c r="G7" t="s">
        <v>31</v>
      </c>
      <c r="H7" s="1">
        <f>0.5*H6</f>
        <v>26495.5</v>
      </c>
    </row>
    <row r="9" spans="1:9" x14ac:dyDescent="0.35">
      <c r="A9" t="s">
        <v>2</v>
      </c>
      <c r="B9" s="1">
        <v>8980</v>
      </c>
      <c r="D9" t="s">
        <v>2</v>
      </c>
      <c r="E9" s="1">
        <v>8980</v>
      </c>
      <c r="G9" t="s">
        <v>2</v>
      </c>
      <c r="H9" s="1">
        <v>8980</v>
      </c>
    </row>
    <row r="10" spans="1:9" x14ac:dyDescent="0.35">
      <c r="A10" t="s">
        <v>1</v>
      </c>
      <c r="B10" s="1">
        <f>0.5*B9</f>
        <v>4490</v>
      </c>
      <c r="D10" t="s">
        <v>1</v>
      </c>
      <c r="E10" s="1">
        <f>0.5*E9</f>
        <v>4490</v>
      </c>
      <c r="G10" t="s">
        <v>1</v>
      </c>
      <c r="H10" s="1">
        <f>0.5*H9</f>
        <v>4490</v>
      </c>
    </row>
    <row r="12" spans="1:9" x14ac:dyDescent="0.35">
      <c r="A12" t="s">
        <v>19</v>
      </c>
      <c r="B12" s="4">
        <f>IF(B10&lt;=B7,B10,B7)</f>
        <v>4490</v>
      </c>
      <c r="D12" t="s">
        <v>10</v>
      </c>
      <c r="E12" s="5">
        <f>E10</f>
        <v>4490</v>
      </c>
      <c r="G12" t="s">
        <v>10</v>
      </c>
      <c r="H12" s="5">
        <f>H10</f>
        <v>4490</v>
      </c>
    </row>
    <row r="13" spans="1:9" x14ac:dyDescent="0.35">
      <c r="B13" s="4"/>
      <c r="D13" t="s">
        <v>23</v>
      </c>
      <c r="E13" s="5">
        <v>4000</v>
      </c>
      <c r="G13" t="s">
        <v>23</v>
      </c>
      <c r="H13" s="5">
        <f>H9</f>
        <v>8980</v>
      </c>
      <c r="I13" t="s">
        <v>24</v>
      </c>
    </row>
    <row r="14" spans="1:9" x14ac:dyDescent="0.35">
      <c r="B14" s="4"/>
      <c r="D14" t="s">
        <v>11</v>
      </c>
      <c r="E14" s="5">
        <f>E12+E13</f>
        <v>8490</v>
      </c>
      <c r="G14" t="s">
        <v>11</v>
      </c>
      <c r="H14" s="5">
        <f>H12+H13</f>
        <v>13470</v>
      </c>
    </row>
    <row r="15" spans="1:9" x14ac:dyDescent="0.35">
      <c r="A15" t="s">
        <v>32</v>
      </c>
      <c r="B15" s="4"/>
      <c r="D15" t="s">
        <v>12</v>
      </c>
      <c r="E15" s="4">
        <f>E9-E14</f>
        <v>490</v>
      </c>
      <c r="G15" t="s">
        <v>12</v>
      </c>
      <c r="H15" s="4">
        <f>H9-H14</f>
        <v>-4490</v>
      </c>
    </row>
    <row r="16" spans="1:9" x14ac:dyDescent="0.35">
      <c r="D16" t="s">
        <v>19</v>
      </c>
      <c r="E16" s="4">
        <f>IF(E13&lt;E9,E10,0)</f>
        <v>4490</v>
      </c>
      <c r="G16" t="s">
        <v>19</v>
      </c>
      <c r="H16" s="4">
        <f>IF(H13&lt;H9,H10,0)</f>
        <v>0</v>
      </c>
    </row>
    <row r="18" spans="1:9" x14ac:dyDescent="0.35">
      <c r="A18" s="2" t="s">
        <v>4</v>
      </c>
      <c r="B18" s="3"/>
      <c r="D18" s="2" t="s">
        <v>14</v>
      </c>
      <c r="E18" s="3"/>
      <c r="G18" s="2" t="s">
        <v>21</v>
      </c>
      <c r="H18" s="3"/>
    </row>
    <row r="19" spans="1:9" x14ac:dyDescent="0.35">
      <c r="A19" t="s">
        <v>0</v>
      </c>
      <c r="B19" s="1">
        <v>52991</v>
      </c>
      <c r="D19" t="s">
        <v>0</v>
      </c>
      <c r="E19" s="1">
        <v>52991</v>
      </c>
      <c r="G19" t="s">
        <v>0</v>
      </c>
      <c r="H19" s="1">
        <v>52991</v>
      </c>
    </row>
    <row r="20" spans="1:9" x14ac:dyDescent="0.35">
      <c r="A20" t="s">
        <v>31</v>
      </c>
      <c r="B20" s="1">
        <f>0.5*B19</f>
        <v>26495.5</v>
      </c>
      <c r="D20" t="s">
        <v>31</v>
      </c>
      <c r="E20" s="1">
        <f>0.5*E19</f>
        <v>26495.5</v>
      </c>
      <c r="G20" t="s">
        <v>31</v>
      </c>
      <c r="H20" s="1">
        <f>0.5*H19</f>
        <v>26495.5</v>
      </c>
    </row>
    <row r="22" spans="1:9" x14ac:dyDescent="0.35">
      <c r="A22" t="s">
        <v>7</v>
      </c>
      <c r="B22" s="1">
        <v>56970</v>
      </c>
      <c r="D22" t="s">
        <v>7</v>
      </c>
      <c r="E22" s="1">
        <v>56970</v>
      </c>
      <c r="G22" t="s">
        <v>7</v>
      </c>
      <c r="H22" s="1">
        <v>56970</v>
      </c>
    </row>
    <row r="23" spans="1:9" x14ac:dyDescent="0.35">
      <c r="A23" t="s">
        <v>8</v>
      </c>
      <c r="B23" s="1">
        <f>0.5*B22</f>
        <v>28485</v>
      </c>
      <c r="D23" t="s">
        <v>8</v>
      </c>
      <c r="E23" s="1">
        <f>0.5*E22</f>
        <v>28485</v>
      </c>
      <c r="G23" t="s">
        <v>8</v>
      </c>
      <c r="H23" s="1">
        <f>0.5*H22</f>
        <v>28485</v>
      </c>
    </row>
    <row r="25" spans="1:9" x14ac:dyDescent="0.35">
      <c r="A25" t="s">
        <v>19</v>
      </c>
      <c r="B25" s="4">
        <f>IF(B23&lt;=B20,B23,B20)</f>
        <v>26495.5</v>
      </c>
      <c r="D25" t="s">
        <v>10</v>
      </c>
      <c r="E25" s="5">
        <f>E20</f>
        <v>26495.5</v>
      </c>
      <c r="G25" t="s">
        <v>10</v>
      </c>
      <c r="H25" s="5">
        <f>H23</f>
        <v>28485</v>
      </c>
    </row>
    <row r="26" spans="1:9" x14ac:dyDescent="0.35">
      <c r="B26" s="4"/>
      <c r="D26" t="s">
        <v>23</v>
      </c>
      <c r="E26" s="5">
        <v>10000</v>
      </c>
      <c r="G26" t="s">
        <v>23</v>
      </c>
      <c r="H26" s="5">
        <f>H22</f>
        <v>56970</v>
      </c>
      <c r="I26" t="s">
        <v>24</v>
      </c>
    </row>
    <row r="27" spans="1:9" x14ac:dyDescent="0.35">
      <c r="B27" s="4"/>
      <c r="D27" t="s">
        <v>18</v>
      </c>
      <c r="E27" s="5">
        <f>E25+E26</f>
        <v>36495.5</v>
      </c>
      <c r="G27" t="s">
        <v>18</v>
      </c>
      <c r="H27" s="5">
        <f>H25+H26</f>
        <v>85455</v>
      </c>
    </row>
    <row r="28" spans="1:9" x14ac:dyDescent="0.35">
      <c r="B28" s="4"/>
      <c r="D28" t="s">
        <v>12</v>
      </c>
      <c r="E28" s="5">
        <f>E22-E27</f>
        <v>20474.5</v>
      </c>
      <c r="G28" t="s">
        <v>12</v>
      </c>
      <c r="H28" s="5">
        <f>H22-H27</f>
        <v>-28485</v>
      </c>
    </row>
    <row r="29" spans="1:9" x14ac:dyDescent="0.35">
      <c r="B29" s="4"/>
      <c r="D29" t="s">
        <v>19</v>
      </c>
      <c r="E29" s="4">
        <f>IF(E26&lt;E22,E20,0)</f>
        <v>26495.5</v>
      </c>
      <c r="G29" t="s">
        <v>19</v>
      </c>
      <c r="H29" s="4">
        <f>IF(H26&lt;H22,H20,0)</f>
        <v>0</v>
      </c>
    </row>
    <row r="30" spans="1:9" x14ac:dyDescent="0.35">
      <c r="B30" s="4"/>
      <c r="E30" s="4"/>
      <c r="H30" s="4"/>
    </row>
    <row r="32" spans="1:9" x14ac:dyDescent="0.35">
      <c r="A32" s="2" t="s">
        <v>5</v>
      </c>
      <c r="B32" s="3"/>
      <c r="D32" s="2" t="s">
        <v>5</v>
      </c>
      <c r="E32" s="3"/>
      <c r="G32" s="2" t="s">
        <v>22</v>
      </c>
      <c r="H32" s="3"/>
    </row>
    <row r="33" spans="1:9" x14ac:dyDescent="0.35">
      <c r="A33" t="s">
        <v>0</v>
      </c>
      <c r="B33" s="1">
        <v>52991</v>
      </c>
      <c r="D33" t="s">
        <v>0</v>
      </c>
      <c r="E33" s="1">
        <v>52991</v>
      </c>
      <c r="G33" t="s">
        <v>0</v>
      </c>
      <c r="H33" s="1">
        <v>52991</v>
      </c>
    </row>
    <row r="34" spans="1:9" x14ac:dyDescent="0.35">
      <c r="A34" t="s">
        <v>31</v>
      </c>
      <c r="B34" s="1">
        <f>0.5*B33</f>
        <v>26495.5</v>
      </c>
      <c r="D34" t="s">
        <v>31</v>
      </c>
      <c r="E34" s="1">
        <f>0.5*E33</f>
        <v>26495.5</v>
      </c>
      <c r="G34" t="s">
        <v>31</v>
      </c>
      <c r="H34" s="1">
        <f>0.5*H33</f>
        <v>26495.5</v>
      </c>
    </row>
    <row r="36" spans="1:9" x14ac:dyDescent="0.35">
      <c r="A36" t="s">
        <v>19</v>
      </c>
      <c r="B36" s="4">
        <f>B34</f>
        <v>26495.5</v>
      </c>
      <c r="D36" t="s">
        <v>10</v>
      </c>
      <c r="E36" s="1">
        <f>E34</f>
        <v>26495.5</v>
      </c>
      <c r="G36" t="s">
        <v>10</v>
      </c>
      <c r="H36" s="1">
        <f>H34</f>
        <v>26495.5</v>
      </c>
    </row>
    <row r="37" spans="1:9" x14ac:dyDescent="0.35">
      <c r="B37" s="1"/>
      <c r="D37" t="s">
        <v>23</v>
      </c>
      <c r="E37" s="8">
        <v>10000</v>
      </c>
      <c r="G37" t="s">
        <v>23</v>
      </c>
      <c r="H37" s="8">
        <f>H33</f>
        <v>52991</v>
      </c>
      <c r="I37" t="s">
        <v>24</v>
      </c>
    </row>
    <row r="38" spans="1:9" x14ac:dyDescent="0.35">
      <c r="B38" s="1"/>
      <c r="D38" t="s">
        <v>18</v>
      </c>
      <c r="E38" s="8">
        <f>E36+E37</f>
        <v>36495.5</v>
      </c>
      <c r="G38" t="s">
        <v>18</v>
      </c>
      <c r="H38" s="8">
        <f>H36+H37</f>
        <v>79486.5</v>
      </c>
    </row>
    <row r="39" spans="1:9" x14ac:dyDescent="0.35">
      <c r="B39" s="1"/>
      <c r="D39" t="s">
        <v>12</v>
      </c>
      <c r="E39" s="8">
        <f>E33-E38</f>
        <v>16495.5</v>
      </c>
      <c r="G39" t="s">
        <v>12</v>
      </c>
      <c r="H39" s="8">
        <f>H33-H38</f>
        <v>-26495.5</v>
      </c>
    </row>
    <row r="40" spans="1:9" x14ac:dyDescent="0.35">
      <c r="B40" s="1"/>
      <c r="D40" t="s">
        <v>19</v>
      </c>
      <c r="E40" s="4">
        <f>IF(E37&lt;E33,E36,0)</f>
        <v>26495.5</v>
      </c>
      <c r="G40" t="s">
        <v>19</v>
      </c>
      <c r="H40" s="4">
        <f>IF(H37&lt;H33,H36,0)</f>
        <v>0</v>
      </c>
    </row>
    <row r="41" spans="1:9" x14ac:dyDescent="0.35">
      <c r="B41" s="1"/>
      <c r="E41" s="4"/>
      <c r="H41" s="4"/>
    </row>
    <row r="42" spans="1:9" x14ac:dyDescent="0.35">
      <c r="D42" s="6"/>
      <c r="E42" s="7"/>
      <c r="G42" s="6"/>
      <c r="H42" s="7"/>
    </row>
    <row r="43" spans="1:9" x14ac:dyDescent="0.35">
      <c r="A43" s="2" t="s">
        <v>6</v>
      </c>
      <c r="B43" s="3"/>
      <c r="D43" s="2" t="s">
        <v>6</v>
      </c>
      <c r="E43" s="3"/>
      <c r="G43" s="2" t="s">
        <v>6</v>
      </c>
      <c r="H43" s="3"/>
    </row>
    <row r="44" spans="1:9" x14ac:dyDescent="0.35">
      <c r="A44" t="s">
        <v>0</v>
      </c>
      <c r="B44" s="1">
        <v>52991</v>
      </c>
      <c r="D44" t="s">
        <v>0</v>
      </c>
      <c r="E44" s="1">
        <v>52991</v>
      </c>
      <c r="G44" t="s">
        <v>0</v>
      </c>
      <c r="H44" s="1">
        <v>52991</v>
      </c>
    </row>
    <row r="45" spans="1:9" x14ac:dyDescent="0.35">
      <c r="A45" t="s">
        <v>31</v>
      </c>
      <c r="B45" s="1">
        <f>0.5*B44</f>
        <v>26495.5</v>
      </c>
      <c r="D45" t="s">
        <v>31</v>
      </c>
      <c r="E45" s="1">
        <f>0.5*E44</f>
        <v>26495.5</v>
      </c>
      <c r="G45" t="s">
        <v>31</v>
      </c>
      <c r="H45" s="1">
        <f>0.5*H44</f>
        <v>26495.5</v>
      </c>
    </row>
    <row r="46" spans="1:9" x14ac:dyDescent="0.35">
      <c r="E46" s="8"/>
    </row>
    <row r="47" spans="1:9" x14ac:dyDescent="0.35">
      <c r="A47" t="s">
        <v>9</v>
      </c>
      <c r="B47" s="1">
        <v>1299</v>
      </c>
      <c r="D47" t="s">
        <v>9</v>
      </c>
      <c r="E47" s="1">
        <v>1299</v>
      </c>
      <c r="G47" t="s">
        <v>9</v>
      </c>
      <c r="H47" s="1">
        <v>1299</v>
      </c>
    </row>
    <row r="48" spans="1:9" x14ac:dyDescent="0.35">
      <c r="A48" t="s">
        <v>29</v>
      </c>
      <c r="B48" s="1">
        <f>0.5*B47</f>
        <v>649.5</v>
      </c>
      <c r="D48" t="s">
        <v>29</v>
      </c>
      <c r="E48" s="1">
        <f>0.5*E47</f>
        <v>649.5</v>
      </c>
      <c r="G48" t="s">
        <v>29</v>
      </c>
      <c r="H48" s="1">
        <f>0.5*H47</f>
        <v>649.5</v>
      </c>
    </row>
    <row r="49" spans="1:8" x14ac:dyDescent="0.35">
      <c r="B49" s="1"/>
      <c r="E49" s="8"/>
    </row>
    <row r="50" spans="1:8" x14ac:dyDescent="0.35">
      <c r="A50" t="s">
        <v>19</v>
      </c>
      <c r="B50" s="4">
        <f>IF(B48&lt;=B45,B48,B45)</f>
        <v>649.5</v>
      </c>
      <c r="D50" t="s">
        <v>10</v>
      </c>
      <c r="E50" s="8">
        <f>E48</f>
        <v>649.5</v>
      </c>
      <c r="G50" t="s">
        <v>10</v>
      </c>
      <c r="H50" s="8">
        <f>H48</f>
        <v>649.5</v>
      </c>
    </row>
    <row r="51" spans="1:8" x14ac:dyDescent="0.35">
      <c r="D51" t="s">
        <v>23</v>
      </c>
      <c r="E51" s="8">
        <v>400</v>
      </c>
      <c r="G51" t="s">
        <v>23</v>
      </c>
      <c r="H51" s="1">
        <f>H47</f>
        <v>1299</v>
      </c>
    </row>
    <row r="52" spans="1:8" x14ac:dyDescent="0.35">
      <c r="D52" t="s">
        <v>18</v>
      </c>
      <c r="E52" s="8">
        <f>E50+E51</f>
        <v>1049.5</v>
      </c>
      <c r="G52" t="s">
        <v>18</v>
      </c>
      <c r="H52" s="1">
        <f>H50+H51</f>
        <v>1948.5</v>
      </c>
    </row>
    <row r="53" spans="1:8" x14ac:dyDescent="0.35">
      <c r="D53" t="s">
        <v>12</v>
      </c>
      <c r="E53" s="1">
        <f>E47-E52</f>
        <v>249.5</v>
      </c>
      <c r="G53" t="s">
        <v>12</v>
      </c>
      <c r="H53" s="1">
        <f>H47-H52</f>
        <v>-649.5</v>
      </c>
    </row>
    <row r="54" spans="1:8" x14ac:dyDescent="0.35">
      <c r="D54" t="s">
        <v>19</v>
      </c>
      <c r="E54" s="4">
        <f>IF(E51&lt;E47,E50,0)</f>
        <v>649.5</v>
      </c>
      <c r="G54" t="s">
        <v>19</v>
      </c>
      <c r="H54" s="4">
        <f>IF(H51&lt;H47,H50,0)</f>
        <v>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pane ySplit="3" topLeftCell="A4" activePane="bottomLeft" state="frozen"/>
      <selection pane="bottomLeft" activeCell="A2" sqref="A2"/>
    </sheetView>
  </sheetViews>
  <sheetFormatPr defaultColWidth="8.81640625" defaultRowHeight="14.5" x14ac:dyDescent="0.35"/>
  <cols>
    <col min="1" max="1" width="54" customWidth="1"/>
    <col min="2" max="2" width="9.1796875" customWidth="1"/>
    <col min="3" max="3" width="5.81640625" customWidth="1"/>
    <col min="4" max="4" width="67.6328125" bestFit="1" customWidth="1"/>
    <col min="5" max="5" width="13.453125" customWidth="1"/>
    <col min="6" max="6" width="6.453125" customWidth="1"/>
    <col min="7" max="7" width="64.81640625" bestFit="1" customWidth="1"/>
  </cols>
  <sheetData>
    <row r="1" spans="1:9" x14ac:dyDescent="0.35">
      <c r="A1" s="11" t="s">
        <v>33</v>
      </c>
    </row>
    <row r="2" spans="1:9" x14ac:dyDescent="0.35">
      <c r="A2" s="10"/>
    </row>
    <row r="3" spans="1:9" s="9" customFormat="1" ht="15.5" x14ac:dyDescent="0.35">
      <c r="A3" s="9" t="s">
        <v>15</v>
      </c>
      <c r="D3" s="9" t="s">
        <v>47</v>
      </c>
      <c r="G3" s="9" t="s">
        <v>48</v>
      </c>
    </row>
    <row r="4" spans="1:9" s="9" customFormat="1" ht="15.5" x14ac:dyDescent="0.35"/>
    <row r="5" spans="1:9" x14ac:dyDescent="0.35">
      <c r="A5" s="2" t="s">
        <v>3</v>
      </c>
      <c r="B5" s="3"/>
      <c r="D5" s="2" t="s">
        <v>13</v>
      </c>
      <c r="E5" s="3"/>
      <c r="G5" s="2" t="s">
        <v>20</v>
      </c>
      <c r="H5" s="3"/>
    </row>
    <row r="6" spans="1:9" x14ac:dyDescent="0.35">
      <c r="A6" t="s">
        <v>44</v>
      </c>
      <c r="B6" s="1">
        <v>52991</v>
      </c>
      <c r="D6" t="s">
        <v>44</v>
      </c>
      <c r="E6" s="1">
        <v>52991</v>
      </c>
      <c r="G6" t="s">
        <v>0</v>
      </c>
      <c r="H6" s="1">
        <v>52991</v>
      </c>
    </row>
    <row r="7" spans="1:9" x14ac:dyDescent="0.35">
      <c r="A7" t="s">
        <v>25</v>
      </c>
      <c r="B7" s="1">
        <f>0.7*B6</f>
        <v>37093.699999999997</v>
      </c>
      <c r="D7" t="s">
        <v>25</v>
      </c>
      <c r="E7" s="1">
        <f>0.7*E6</f>
        <v>37093.699999999997</v>
      </c>
      <c r="G7" t="s">
        <v>25</v>
      </c>
      <c r="H7" s="1">
        <f>0.7*H6</f>
        <v>37093.699999999997</v>
      </c>
    </row>
    <row r="9" spans="1:9" x14ac:dyDescent="0.35">
      <c r="A9" s="18" t="s">
        <v>45</v>
      </c>
      <c r="B9" s="8">
        <v>8980</v>
      </c>
      <c r="D9" s="18" t="s">
        <v>45</v>
      </c>
      <c r="E9" s="8">
        <v>8980</v>
      </c>
      <c r="G9" s="7" t="s">
        <v>2</v>
      </c>
      <c r="H9" s="8">
        <v>8980</v>
      </c>
    </row>
    <row r="10" spans="1:9" x14ac:dyDescent="0.35">
      <c r="A10" t="s">
        <v>26</v>
      </c>
      <c r="B10" s="1">
        <f>0.8*B9</f>
        <v>7184</v>
      </c>
      <c r="D10" s="7" t="s">
        <v>26</v>
      </c>
      <c r="E10" s="8">
        <f>0.8*E9</f>
        <v>7184</v>
      </c>
      <c r="G10" t="s">
        <v>26</v>
      </c>
      <c r="H10" s="1">
        <f>0.8*H9</f>
        <v>7184</v>
      </c>
    </row>
    <row r="11" spans="1:9" x14ac:dyDescent="0.35">
      <c r="D11" s="7"/>
      <c r="E11" s="7"/>
    </row>
    <row r="12" spans="1:9" x14ac:dyDescent="0.35">
      <c r="A12" t="s">
        <v>46</v>
      </c>
      <c r="B12" s="4">
        <f>IF(B10&lt;=B7/2,B10,B7/2)</f>
        <v>7184</v>
      </c>
      <c r="D12" s="7" t="s">
        <v>10</v>
      </c>
      <c r="E12" s="12">
        <f>E10</f>
        <v>7184</v>
      </c>
      <c r="G12" t="s">
        <v>10</v>
      </c>
      <c r="H12" s="5">
        <f>H10</f>
        <v>7184</v>
      </c>
    </row>
    <row r="13" spans="1:9" x14ac:dyDescent="0.35">
      <c r="B13" s="4"/>
      <c r="D13" s="7" t="s">
        <v>23</v>
      </c>
      <c r="E13" s="12">
        <v>4000</v>
      </c>
      <c r="G13" s="7" t="s">
        <v>23</v>
      </c>
      <c r="H13" s="12">
        <f>H9</f>
        <v>8980</v>
      </c>
      <c r="I13" t="s">
        <v>24</v>
      </c>
    </row>
    <row r="14" spans="1:9" x14ac:dyDescent="0.35">
      <c r="B14" s="4"/>
      <c r="D14" t="s">
        <v>11</v>
      </c>
      <c r="E14" s="5">
        <f>E12+E13</f>
        <v>11184</v>
      </c>
      <c r="G14" t="s">
        <v>11</v>
      </c>
      <c r="H14" s="5">
        <f>H12+H13</f>
        <v>16164</v>
      </c>
    </row>
    <row r="15" spans="1:9" x14ac:dyDescent="0.35">
      <c r="B15" s="4"/>
      <c r="D15" t="s">
        <v>12</v>
      </c>
      <c r="E15" s="4">
        <f>E9-E14</f>
        <v>-2204</v>
      </c>
      <c r="G15" t="s">
        <v>12</v>
      </c>
      <c r="H15" s="4">
        <f>H9-H14</f>
        <v>-7184</v>
      </c>
    </row>
    <row r="16" spans="1:9" x14ac:dyDescent="0.35">
      <c r="D16" t="s">
        <v>46</v>
      </c>
      <c r="E16" s="4">
        <f>IF(AND(E13&lt;E9,E10&lt;E7/2),E10,E7/2)</f>
        <v>7184</v>
      </c>
      <c r="G16" t="s">
        <v>19</v>
      </c>
      <c r="H16" s="4">
        <f>IF(H13&lt;H9,H10,0)</f>
        <v>0</v>
      </c>
    </row>
    <row r="18" spans="1:9" x14ac:dyDescent="0.35">
      <c r="A18" s="2" t="s">
        <v>4</v>
      </c>
      <c r="B18" s="3"/>
      <c r="D18" s="2" t="s">
        <v>14</v>
      </c>
      <c r="E18" s="3"/>
      <c r="G18" s="2" t="s">
        <v>21</v>
      </c>
      <c r="H18" s="3"/>
    </row>
    <row r="19" spans="1:9" x14ac:dyDescent="0.35">
      <c r="A19" t="s">
        <v>0</v>
      </c>
      <c r="B19" s="1">
        <v>52991</v>
      </c>
      <c r="D19" t="s">
        <v>0</v>
      </c>
      <c r="E19" s="1">
        <v>52991</v>
      </c>
      <c r="G19" t="s">
        <v>0</v>
      </c>
      <c r="H19" s="1">
        <v>52991</v>
      </c>
    </row>
    <row r="20" spans="1:9" x14ac:dyDescent="0.35">
      <c r="A20" t="s">
        <v>25</v>
      </c>
      <c r="B20" s="1">
        <f>0.7*B19</f>
        <v>37093.699999999997</v>
      </c>
      <c r="D20" t="s">
        <v>25</v>
      </c>
      <c r="E20" s="1">
        <f>0.7*E19</f>
        <v>37093.699999999997</v>
      </c>
      <c r="G20" t="s">
        <v>25</v>
      </c>
      <c r="H20" s="1">
        <f>0.7*H19</f>
        <v>37093.699999999997</v>
      </c>
    </row>
    <row r="22" spans="1:9" x14ac:dyDescent="0.35">
      <c r="A22" t="s">
        <v>7</v>
      </c>
      <c r="B22" s="1">
        <v>56970</v>
      </c>
      <c r="D22" t="s">
        <v>7</v>
      </c>
      <c r="E22" s="1">
        <v>56970</v>
      </c>
      <c r="G22" t="s">
        <v>7</v>
      </c>
      <c r="H22" s="1">
        <v>56970</v>
      </c>
    </row>
    <row r="23" spans="1:9" x14ac:dyDescent="0.35">
      <c r="A23" t="s">
        <v>27</v>
      </c>
      <c r="B23" s="1">
        <f>0.8*B22</f>
        <v>45576</v>
      </c>
      <c r="D23" t="s">
        <v>27</v>
      </c>
      <c r="E23" s="1">
        <f>0.8*E22</f>
        <v>45576</v>
      </c>
      <c r="G23" t="s">
        <v>27</v>
      </c>
      <c r="H23" s="1">
        <f>0.8*H22</f>
        <v>45576</v>
      </c>
    </row>
    <row r="25" spans="1:9" x14ac:dyDescent="0.35">
      <c r="A25" t="s">
        <v>19</v>
      </c>
      <c r="B25" s="4">
        <f>IF(B23&lt;=B20,B23,B20)</f>
        <v>37093.699999999997</v>
      </c>
      <c r="D25" t="s">
        <v>10</v>
      </c>
      <c r="E25" s="5">
        <f>E20</f>
        <v>37093.699999999997</v>
      </c>
      <c r="G25" t="s">
        <v>10</v>
      </c>
      <c r="H25" s="5">
        <f>H20</f>
        <v>37093.699999999997</v>
      </c>
    </row>
    <row r="26" spans="1:9" x14ac:dyDescent="0.35">
      <c r="B26" s="4"/>
      <c r="D26" t="s">
        <v>23</v>
      </c>
      <c r="E26" s="5">
        <v>10000</v>
      </c>
      <c r="G26" t="s">
        <v>23</v>
      </c>
      <c r="H26" s="5">
        <f>H22</f>
        <v>56970</v>
      </c>
      <c r="I26" t="s">
        <v>24</v>
      </c>
    </row>
    <row r="27" spans="1:9" x14ac:dyDescent="0.35">
      <c r="B27" s="4"/>
      <c r="D27" t="s">
        <v>18</v>
      </c>
      <c r="E27" s="5">
        <f>E25+E26</f>
        <v>47093.7</v>
      </c>
      <c r="G27" t="s">
        <v>18</v>
      </c>
      <c r="H27" s="5">
        <f>H25+H26</f>
        <v>94063.7</v>
      </c>
    </row>
    <row r="28" spans="1:9" x14ac:dyDescent="0.35">
      <c r="B28" s="4"/>
      <c r="D28" t="s">
        <v>12</v>
      </c>
      <c r="E28" s="5">
        <f>E22-E27</f>
        <v>9876.3000000000029</v>
      </c>
      <c r="G28" t="s">
        <v>12</v>
      </c>
      <c r="H28" s="5">
        <f>H22-H27</f>
        <v>-37093.699999999997</v>
      </c>
    </row>
    <row r="29" spans="1:9" x14ac:dyDescent="0.35">
      <c r="B29" s="4"/>
      <c r="D29" t="s">
        <v>19</v>
      </c>
      <c r="E29" s="4">
        <f>IF(E26&lt;E22,E20,0)</f>
        <v>37093.699999999997</v>
      </c>
      <c r="G29" t="s">
        <v>19</v>
      </c>
      <c r="H29" s="4">
        <f>IF(H26&lt;H22,H20,0)</f>
        <v>0</v>
      </c>
    </row>
    <row r="30" spans="1:9" x14ac:dyDescent="0.35">
      <c r="B30" s="4"/>
      <c r="E30" s="4"/>
      <c r="H30" s="4"/>
    </row>
    <row r="32" spans="1:9" x14ac:dyDescent="0.35">
      <c r="A32" s="2" t="s">
        <v>5</v>
      </c>
      <c r="B32" s="3"/>
      <c r="D32" s="2" t="s">
        <v>5</v>
      </c>
      <c r="E32" s="3"/>
      <c r="G32" s="2" t="s">
        <v>22</v>
      </c>
      <c r="H32" s="3"/>
    </row>
    <row r="33" spans="1:9" x14ac:dyDescent="0.35">
      <c r="A33" t="s">
        <v>0</v>
      </c>
      <c r="B33" s="1">
        <v>52991</v>
      </c>
      <c r="D33" t="s">
        <v>0</v>
      </c>
      <c r="E33" s="1">
        <v>52991</v>
      </c>
      <c r="G33" t="s">
        <v>0</v>
      </c>
      <c r="H33" s="1">
        <v>52991</v>
      </c>
    </row>
    <row r="34" spans="1:9" x14ac:dyDescent="0.35">
      <c r="A34" t="s">
        <v>30</v>
      </c>
      <c r="B34" s="1">
        <f>0.8*B33</f>
        <v>42392.800000000003</v>
      </c>
      <c r="D34" t="s">
        <v>30</v>
      </c>
      <c r="E34" s="1">
        <f>0.8*E33</f>
        <v>42392.800000000003</v>
      </c>
      <c r="G34" t="s">
        <v>30</v>
      </c>
      <c r="H34" s="1">
        <f>0.8*H33</f>
        <v>42392.800000000003</v>
      </c>
    </row>
    <row r="36" spans="1:9" x14ac:dyDescent="0.35">
      <c r="A36" t="s">
        <v>19</v>
      </c>
      <c r="B36" s="4">
        <f>B34</f>
        <v>42392.800000000003</v>
      </c>
      <c r="D36" t="s">
        <v>10</v>
      </c>
      <c r="E36" s="1">
        <f>E34</f>
        <v>42392.800000000003</v>
      </c>
      <c r="G36" t="s">
        <v>10</v>
      </c>
      <c r="H36" s="1">
        <f>H34</f>
        <v>42392.800000000003</v>
      </c>
    </row>
    <row r="37" spans="1:9" x14ac:dyDescent="0.35">
      <c r="B37" s="1"/>
      <c r="D37" t="s">
        <v>23</v>
      </c>
      <c r="E37" s="8">
        <v>10000</v>
      </c>
      <c r="G37" t="s">
        <v>23</v>
      </c>
      <c r="H37" s="8">
        <f>H33</f>
        <v>52991</v>
      </c>
      <c r="I37" t="s">
        <v>24</v>
      </c>
    </row>
    <row r="38" spans="1:9" x14ac:dyDescent="0.35">
      <c r="B38" s="1"/>
      <c r="D38" t="s">
        <v>18</v>
      </c>
      <c r="E38" s="8">
        <f>E36+E37</f>
        <v>52392.800000000003</v>
      </c>
      <c r="G38" t="s">
        <v>18</v>
      </c>
      <c r="H38" s="8">
        <f>H36+H37</f>
        <v>95383.8</v>
      </c>
    </row>
    <row r="39" spans="1:9" x14ac:dyDescent="0.35">
      <c r="B39" s="1"/>
      <c r="D39" t="s">
        <v>12</v>
      </c>
      <c r="E39" s="8">
        <f>E33-E38</f>
        <v>598.19999999999709</v>
      </c>
      <c r="G39" t="s">
        <v>12</v>
      </c>
      <c r="H39" s="8">
        <f>H33-H38</f>
        <v>-42392.800000000003</v>
      </c>
    </row>
    <row r="40" spans="1:9" x14ac:dyDescent="0.35">
      <c r="D40" t="s">
        <v>19</v>
      </c>
      <c r="E40" s="4">
        <f>IF(E37&lt;E33,E36,0)</f>
        <v>42392.800000000003</v>
      </c>
      <c r="G40" t="s">
        <v>19</v>
      </c>
      <c r="H40" s="4">
        <f>IF(H37&lt;H33,H36,0)</f>
        <v>0</v>
      </c>
    </row>
    <row r="41" spans="1:9" x14ac:dyDescent="0.35">
      <c r="E41" s="4"/>
      <c r="H41" s="4"/>
    </row>
    <row r="42" spans="1:9" x14ac:dyDescent="0.35">
      <c r="A42" s="2" t="s">
        <v>6</v>
      </c>
      <c r="B42" s="3"/>
      <c r="D42" s="2" t="s">
        <v>6</v>
      </c>
      <c r="E42" s="3"/>
      <c r="G42" s="2" t="s">
        <v>6</v>
      </c>
      <c r="H42" s="3"/>
    </row>
    <row r="43" spans="1:9" x14ac:dyDescent="0.35">
      <c r="A43" t="s">
        <v>0</v>
      </c>
      <c r="B43" s="1">
        <v>52991</v>
      </c>
      <c r="D43" t="s">
        <v>0</v>
      </c>
      <c r="E43" s="1">
        <v>52991</v>
      </c>
      <c r="G43" t="s">
        <v>0</v>
      </c>
      <c r="H43" s="1">
        <v>52991</v>
      </c>
    </row>
    <row r="44" spans="1:9" x14ac:dyDescent="0.35">
      <c r="A44" t="s">
        <v>25</v>
      </c>
      <c r="B44" s="1">
        <f>0.7*B43</f>
        <v>37093.699999999997</v>
      </c>
      <c r="D44" t="s">
        <v>25</v>
      </c>
      <c r="E44" s="1">
        <f>0.7*E43</f>
        <v>37093.699999999997</v>
      </c>
      <c r="G44" t="s">
        <v>25</v>
      </c>
      <c r="H44" s="1">
        <f>0.7*H43</f>
        <v>37093.699999999997</v>
      </c>
    </row>
    <row r="45" spans="1:9" x14ac:dyDescent="0.35">
      <c r="E45" s="8"/>
    </row>
    <row r="46" spans="1:9" x14ac:dyDescent="0.35">
      <c r="A46" t="s">
        <v>9</v>
      </c>
      <c r="B46" s="1">
        <v>1299</v>
      </c>
      <c r="D46" t="s">
        <v>9</v>
      </c>
      <c r="E46" s="1">
        <v>1299</v>
      </c>
      <c r="G46" t="s">
        <v>9</v>
      </c>
      <c r="H46" s="1">
        <v>1299</v>
      </c>
    </row>
    <row r="47" spans="1:9" x14ac:dyDescent="0.35">
      <c r="A47" t="s">
        <v>28</v>
      </c>
      <c r="B47" s="1">
        <f>0.8*B46</f>
        <v>1039.2</v>
      </c>
      <c r="D47" t="s">
        <v>28</v>
      </c>
      <c r="E47" s="1">
        <f>0.8*E46</f>
        <v>1039.2</v>
      </c>
      <c r="G47" t="s">
        <v>28</v>
      </c>
      <c r="H47" s="1">
        <f>0.8*H46</f>
        <v>1039.2</v>
      </c>
    </row>
    <row r="48" spans="1:9" x14ac:dyDescent="0.35">
      <c r="B48" s="1"/>
      <c r="E48" s="8"/>
    </row>
    <row r="49" spans="1:9" x14ac:dyDescent="0.35">
      <c r="A49" t="s">
        <v>19</v>
      </c>
      <c r="B49" s="4">
        <f>IF(B47&lt;=B44,B47,B44)</f>
        <v>1039.2</v>
      </c>
      <c r="D49" t="s">
        <v>10</v>
      </c>
      <c r="E49" s="8">
        <f>E47</f>
        <v>1039.2</v>
      </c>
      <c r="G49" t="s">
        <v>10</v>
      </c>
      <c r="H49" s="8">
        <f>H47</f>
        <v>1039.2</v>
      </c>
    </row>
    <row r="50" spans="1:9" x14ac:dyDescent="0.35">
      <c r="D50" t="s">
        <v>23</v>
      </c>
      <c r="E50" s="8">
        <v>400</v>
      </c>
      <c r="G50" t="s">
        <v>23</v>
      </c>
      <c r="H50" s="1">
        <f>H46</f>
        <v>1299</v>
      </c>
      <c r="I50" t="s">
        <v>24</v>
      </c>
    </row>
    <row r="51" spans="1:9" x14ac:dyDescent="0.35">
      <c r="D51" t="s">
        <v>18</v>
      </c>
      <c r="E51" s="8">
        <f>E49+E50</f>
        <v>1439.2</v>
      </c>
      <c r="G51" t="s">
        <v>18</v>
      </c>
      <c r="H51" s="1">
        <f>H49+H50</f>
        <v>2338.1999999999998</v>
      </c>
    </row>
    <row r="52" spans="1:9" x14ac:dyDescent="0.35">
      <c r="D52" t="s">
        <v>12</v>
      </c>
      <c r="E52" s="1">
        <f>E46-E51</f>
        <v>-140.20000000000005</v>
      </c>
      <c r="G52" t="s">
        <v>12</v>
      </c>
      <c r="H52" s="1">
        <f>H46-H51</f>
        <v>-1039.1999999999998</v>
      </c>
    </row>
    <row r="53" spans="1:9" x14ac:dyDescent="0.35">
      <c r="D53" t="s">
        <v>19</v>
      </c>
      <c r="E53" s="4">
        <f>IF(E50&lt;E46,E49,0)</f>
        <v>1039.2</v>
      </c>
      <c r="G53" t="s">
        <v>19</v>
      </c>
      <c r="H53" s="4">
        <f>IF(H50&lt;H46,H49,0)</f>
        <v>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/>
  </sheetViews>
  <sheetFormatPr defaultColWidth="8.81640625" defaultRowHeight="14.5" x14ac:dyDescent="0.35"/>
  <cols>
    <col min="1" max="1" width="65.81640625" customWidth="1"/>
    <col min="2" max="2" width="18.6328125" customWidth="1"/>
    <col min="5" max="5" width="66.6328125" customWidth="1"/>
    <col min="6" max="6" width="12.453125" customWidth="1"/>
  </cols>
  <sheetData>
    <row r="2" spans="1:6" x14ac:dyDescent="0.35">
      <c r="A2" s="15" t="s">
        <v>40</v>
      </c>
      <c r="E2" s="15" t="s">
        <v>43</v>
      </c>
    </row>
    <row r="4" spans="1:6" x14ac:dyDescent="0.35">
      <c r="A4" s="2" t="s">
        <v>37</v>
      </c>
      <c r="B4" s="3"/>
      <c r="E4" s="2" t="s">
        <v>37</v>
      </c>
      <c r="F4" s="3"/>
    </row>
    <row r="5" spans="1:6" x14ac:dyDescent="0.35">
      <c r="A5" s="7" t="s">
        <v>0</v>
      </c>
      <c r="B5" s="1">
        <v>52991</v>
      </c>
      <c r="E5" s="7" t="s">
        <v>0</v>
      </c>
      <c r="F5" s="1">
        <v>52991</v>
      </c>
    </row>
    <row r="6" spans="1:6" x14ac:dyDescent="0.35">
      <c r="A6" s="7" t="s">
        <v>31</v>
      </c>
      <c r="B6" s="8">
        <f>0.5*B5</f>
        <v>26495.5</v>
      </c>
      <c r="E6" s="7" t="s">
        <v>25</v>
      </c>
      <c r="F6" s="8">
        <f>0.7*F5</f>
        <v>37093.699999999997</v>
      </c>
    </row>
    <row r="7" spans="1:6" x14ac:dyDescent="0.35">
      <c r="A7" s="7"/>
      <c r="B7" s="7"/>
      <c r="E7" s="7"/>
      <c r="F7" s="7"/>
    </row>
    <row r="8" spans="1:6" x14ac:dyDescent="0.35">
      <c r="A8" s="13" t="s">
        <v>38</v>
      </c>
      <c r="B8" s="14">
        <v>19214</v>
      </c>
      <c r="E8" s="13" t="s">
        <v>38</v>
      </c>
      <c r="F8" s="14">
        <v>19214</v>
      </c>
    </row>
    <row r="9" spans="1:6" x14ac:dyDescent="0.35">
      <c r="A9" s="7" t="s">
        <v>39</v>
      </c>
      <c r="B9" s="8">
        <f>0.5*B8</f>
        <v>9607</v>
      </c>
      <c r="E9" s="7" t="s">
        <v>42</v>
      </c>
      <c r="F9" s="8">
        <f>0.8*F8</f>
        <v>15371.2</v>
      </c>
    </row>
    <row r="10" spans="1:6" x14ac:dyDescent="0.35">
      <c r="A10" s="7"/>
      <c r="B10" s="7"/>
      <c r="E10" s="7"/>
      <c r="F10" s="7"/>
    </row>
    <row r="11" spans="1:6" x14ac:dyDescent="0.35">
      <c r="A11" s="7" t="s">
        <v>10</v>
      </c>
      <c r="B11" s="12">
        <f>B9</f>
        <v>9607</v>
      </c>
      <c r="E11" s="7" t="s">
        <v>10</v>
      </c>
      <c r="F11" s="12">
        <f>F9</f>
        <v>15371.2</v>
      </c>
    </row>
    <row r="12" spans="1:6" x14ac:dyDescent="0.35">
      <c r="A12" s="13" t="s">
        <v>34</v>
      </c>
      <c r="B12" s="13">
        <v>4</v>
      </c>
      <c r="E12" s="13" t="s">
        <v>34</v>
      </c>
      <c r="F12" s="13">
        <v>4</v>
      </c>
    </row>
    <row r="13" spans="1:6" x14ac:dyDescent="0.35">
      <c r="A13" s="7" t="s">
        <v>35</v>
      </c>
      <c r="B13" s="8">
        <f>B11*B12</f>
        <v>38428</v>
      </c>
      <c r="E13" s="7" t="s">
        <v>35</v>
      </c>
      <c r="F13" s="8">
        <f>F11*F12</f>
        <v>61484.800000000003</v>
      </c>
    </row>
    <row r="14" spans="1:6" x14ac:dyDescent="0.35">
      <c r="A14" s="13" t="s">
        <v>23</v>
      </c>
      <c r="B14" s="14">
        <v>3000</v>
      </c>
      <c r="E14" s="13" t="s">
        <v>23</v>
      </c>
      <c r="F14" s="14">
        <v>2500</v>
      </c>
    </row>
    <row r="15" spans="1:6" x14ac:dyDescent="0.35">
      <c r="A15" s="7" t="s">
        <v>11</v>
      </c>
      <c r="B15" s="12">
        <f>B11+B14</f>
        <v>12607</v>
      </c>
      <c r="E15" s="7" t="s">
        <v>11</v>
      </c>
      <c r="F15" s="12">
        <f>F11+F14</f>
        <v>17871.2</v>
      </c>
    </row>
    <row r="16" spans="1:6" x14ac:dyDescent="0.35">
      <c r="A16" t="s">
        <v>12</v>
      </c>
      <c r="B16" s="4">
        <f>B8-B15</f>
        <v>6607</v>
      </c>
      <c r="E16" t="s">
        <v>12</v>
      </c>
      <c r="F16" s="4">
        <f>F8-F15</f>
        <v>1342.7999999999993</v>
      </c>
    </row>
    <row r="17" spans="1:7" x14ac:dyDescent="0.35">
      <c r="A17" s="16" t="s">
        <v>36</v>
      </c>
      <c r="B17" s="17">
        <f xml:space="preserve"> IF(B14&gt;=B8,0,IF(B13&gt;B6,B6/B12,B11))</f>
        <v>6623.875</v>
      </c>
      <c r="C17" t="s">
        <v>41</v>
      </c>
      <c r="E17" s="16" t="s">
        <v>36</v>
      </c>
      <c r="F17" s="17">
        <f xml:space="preserve"> IF(F14&gt;=F8,0,IF(F13&gt;F6,F6/F12,F11))</f>
        <v>9273.4249999999993</v>
      </c>
      <c r="G17" t="s">
        <v>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CD504297F9A418E077B744AA483EA" ma:contentTypeVersion="11" ma:contentTypeDescription="Create a new document." ma:contentTypeScope="" ma:versionID="e223aca46c18ea7f8e1d6d6440d235be">
  <xsd:schema xmlns:xsd="http://www.w3.org/2001/XMLSchema" xmlns:xs="http://www.w3.org/2001/XMLSchema" xmlns:p="http://schemas.microsoft.com/office/2006/metadata/properties" xmlns:ns2="85d644c1-ddc3-4461-b886-572befb1cdca" targetNamespace="http://schemas.microsoft.com/office/2006/metadata/properties" ma:root="true" ma:fieldsID="af3016b492524f458030559f797c1f6a" ns2:_="">
    <xsd:import namespace="85d644c1-ddc3-4461-b886-572befb1cdca"/>
    <xsd:element name="properties">
      <xsd:complexType>
        <xsd:sequence>
          <xsd:element name="documentManagement">
            <xsd:complexType>
              <xsd:all>
                <xsd:element ref="ns2:ol_Department" minOccurs="0"/>
                <xsd:element ref="ns2:Description0" minOccurs="0"/>
                <xsd:element ref="ns2:UserField1" minOccurs="0"/>
                <xsd:element ref="ns2:Categories" minOccurs="0"/>
                <xsd:element ref="ns2:Audienc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644c1-ddc3-4461-b886-572befb1cdca" elementFormDefault="qualified">
    <xsd:import namespace="http://schemas.microsoft.com/office/2006/documentManagement/types"/>
    <xsd:import namespace="http://schemas.microsoft.com/office/infopath/2007/PartnerControls"/>
    <xsd:element name="ol_Department" ma:index="8" nillable="true" ma:displayName="Department" ma:description="" ma:internalName="ol_Department">
      <xsd:simpleType>
        <xsd:restriction base="dms:Text"/>
      </xsd:simpleType>
    </xsd:element>
    <xsd:element name="Description0" ma:index="9" nillable="true" ma:displayName="Description" ma:internalName="Description0">
      <xsd:simpleType>
        <xsd:restriction base="dms:Note">
          <xsd:maxLength value="255"/>
        </xsd:restriction>
      </xsd:simpleType>
    </xsd:element>
    <xsd:element name="UserField1" ma:index="11" nillable="true" ma:displayName="Content Type (form, image etc.)" ma:description="" ma:internalName="UserField1">
      <xsd:simpleType>
        <xsd:restriction base="dms:Text"/>
      </xsd:simpleType>
    </xsd:element>
    <xsd:element name="Categories" ma:index="12" nillable="true" ma:displayName="Categories" ma:description="" ma:internalName="Categories0">
      <xsd:simpleType>
        <xsd:restriction base="dms:Text"/>
      </xsd:simpleType>
    </xsd:element>
    <xsd:element name="Audience" ma:index="13" nillable="true" ma:displayName="Audience" ma:default="All Employees" ma:format="Dropdown" ma:internalName="Audience">
      <xsd:simpleType>
        <xsd:union memberTypes="dms:Text">
          <xsd:simpleType>
            <xsd:restriction base="dms:Choice">
              <xsd:enumeration value="Supervisors"/>
              <xsd:enumeration value="All Employees"/>
              <xsd:enumeration value="Faculty"/>
              <xsd:enumeration value="Staff"/>
              <xsd:enumeration value="HR"/>
              <xsd:enumeration value="Trainer"/>
            </xsd:restriction>
          </xsd:simpleType>
        </xsd:union>
      </xsd:simpleType>
    </xsd:element>
    <xsd:element name="Year" ma:index="14" nillable="true" ma:displayName="Year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 (can leave blank)"/>
        <xsd:element ref="dc:subject" minOccurs="0" maxOccurs="1" ma:index="10" ma:displayName="Subject (Sub Category)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l_Department xmlns="85d644c1-ddc3-4461-b886-572befb1cdca" xsi:nil="true"/>
    <Categories xmlns="85d644c1-ddc3-4461-b886-572befb1cdca" xsi:nil="true"/>
    <Audience xmlns="85d644c1-ddc3-4461-b886-572befb1cdca">All Employees</Audience>
    <Description0 xmlns="85d644c1-ddc3-4461-b886-572befb1cdca" xsi:nil="true"/>
    <UserField1 xmlns="85d644c1-ddc3-4461-b886-572befb1cdca" xsi:nil="true"/>
    <Year xmlns="85d644c1-ddc3-4461-b886-572befb1cdc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FEA4A-8CB0-42DD-8A88-8135605F19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644c1-ddc3-4461-b886-572befb1cd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05D6B9-98CD-478D-BE69-7E98D69BBEB2}">
  <ds:schemaRefs>
    <ds:schemaRef ds:uri="http://schemas.microsoft.com/office/2006/metadata/properties"/>
    <ds:schemaRef ds:uri="http://schemas.microsoft.com/office/infopath/2007/PartnerControls"/>
    <ds:schemaRef ds:uri="85d644c1-ddc3-4461-b886-572befb1cdca"/>
  </ds:schemaRefs>
</ds:datastoreItem>
</file>

<file path=customXml/itemProps3.xml><?xml version="1.0" encoding="utf-8"?>
<ds:datastoreItem xmlns:ds="http://schemas.openxmlformats.org/officeDocument/2006/customXml" ds:itemID="{C8A59BE2-AF22-411B-883C-7B2DE0D921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50% benefit</vt:lpstr>
      <vt:lpstr>80% benefit</vt:lpstr>
      <vt:lpstr>Tri-mester &amp; Qtrly Examples</vt:lpstr>
    </vt:vector>
  </TitlesOfParts>
  <Manager/>
  <Company>Davidson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Dependent Tuition Example 2016</dc:title>
  <dc:subject/>
  <dc:creator>Davidson College</dc:creator>
  <cp:keywords>Davidson College,Davidson,Dependent Tuition Example 2016</cp:keywords>
  <dc:description/>
  <cp:lastModifiedBy>Wright, Lorraine</cp:lastModifiedBy>
  <dcterms:created xsi:type="dcterms:W3CDTF">2013-01-11T04:03:14Z</dcterms:created>
  <dcterms:modified xsi:type="dcterms:W3CDTF">2019-10-01T18:46:33Z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0x0101009ECCD504297F9A418E077B744AA483EA</vt:lpwstr>
  </property>
</Properties>
</file>